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5005" windowHeight="11430"/>
  </bookViews>
  <sheets>
    <sheet name="Sheet2" sheetId="2" r:id="rId1"/>
    <sheet name="Sheet3" sheetId="5" r:id="rId2"/>
  </sheets>
  <calcPr calcId="152511"/>
</workbook>
</file>

<file path=xl/calcChain.xml><?xml version="1.0" encoding="utf-8"?>
<calcChain xmlns="http://schemas.openxmlformats.org/spreadsheetml/2006/main">
  <c r="B8" i="5"/>
  <c r="L8" l="1"/>
  <c r="J8"/>
  <c r="H8"/>
  <c r="F8"/>
  <c r="F7"/>
  <c r="L6"/>
  <c r="J6"/>
  <c r="H6"/>
  <c r="F6"/>
  <c r="F4"/>
  <c r="G4" s="1"/>
  <c r="H4"/>
  <c r="I4" s="1"/>
  <c r="J4"/>
  <c r="K4" s="1"/>
  <c r="L4"/>
  <c r="M4" s="1"/>
  <c r="D8"/>
  <c r="D6"/>
  <c r="D4"/>
  <c r="E4" s="1"/>
  <c r="E6" l="1"/>
  <c r="I6"/>
  <c r="M6"/>
  <c r="G8"/>
  <c r="K8"/>
  <c r="G6"/>
  <c r="K6"/>
  <c r="G7"/>
  <c r="E8"/>
  <c r="I8"/>
  <c r="M8"/>
  <c r="B4"/>
  <c r="B7"/>
  <c r="D5"/>
  <c r="F5"/>
  <c r="G5" s="1"/>
  <c r="H5"/>
  <c r="I5" s="1"/>
  <c r="J5"/>
  <c r="K5" s="1"/>
  <c r="L5"/>
  <c r="M5" s="1"/>
  <c r="B6"/>
  <c r="D9"/>
  <c r="E9" s="1"/>
  <c r="F9"/>
  <c r="G9" s="1"/>
  <c r="H9"/>
  <c r="I9" s="1"/>
  <c r="J9"/>
  <c r="K9" s="1"/>
  <c r="L9"/>
  <c r="M9" s="1"/>
  <c r="C6" l="1"/>
  <c r="E5"/>
  <c r="B5"/>
  <c r="C5" s="1"/>
  <c r="C4"/>
  <c r="B9"/>
  <c r="C9" s="1"/>
  <c r="C8"/>
  <c r="C7" l="1"/>
</calcChain>
</file>

<file path=xl/sharedStrings.xml><?xml version="1.0" encoding="utf-8"?>
<sst xmlns="http://schemas.openxmlformats.org/spreadsheetml/2006/main" count="64" uniqueCount="47">
  <si>
    <t>기점</t>
  </si>
  <si>
    <t>종점</t>
  </si>
  <si>
    <t>삼산리</t>
  </si>
  <si>
    <t>진조리</t>
  </si>
  <si>
    <t>삼천동종점 운행식사</t>
  </si>
  <si>
    <t>삼천동종점</t>
  </si>
  <si>
    <t>전북대학교</t>
  </si>
  <si>
    <t>양묘장</t>
  </si>
  <si>
    <t>송천동종점</t>
  </si>
  <si>
    <t>전주대학교</t>
  </si>
  <si>
    <t>6</t>
  </si>
  <si>
    <t>평화동종점</t>
  </si>
  <si>
    <t>우석대</t>
  </si>
  <si>
    <t>농협공판장</t>
  </si>
  <si>
    <t>전라고.코아루</t>
  </si>
  <si>
    <t>삼례터미널</t>
  </si>
  <si>
    <t>806</t>
  </si>
  <si>
    <t>송광사.앞멀</t>
  </si>
  <si>
    <t>학동경유</t>
  </si>
  <si>
    <t>871</t>
  </si>
  <si>
    <t>화심.동상</t>
  </si>
  <si>
    <t>684</t>
  </si>
  <si>
    <t>금구</t>
  </si>
  <si>
    <t>31</t>
  </si>
  <si>
    <t>신정리</t>
  </si>
  <si>
    <t>전주역</t>
  </si>
  <si>
    <t>79</t>
  </si>
  <si>
    <t>금산사</t>
  </si>
  <si>
    <t>5-2</t>
  </si>
  <si>
    <t>총</t>
    <phoneticPr fontId="2" type="noConversion"/>
  </si>
  <si>
    <t>성진</t>
    <phoneticPr fontId="2" type="noConversion"/>
  </si>
  <si>
    <t>전일</t>
    <phoneticPr fontId="2" type="noConversion"/>
  </si>
  <si>
    <t>제일</t>
    <phoneticPr fontId="2" type="noConversion"/>
  </si>
  <si>
    <t>호남</t>
    <phoneticPr fontId="2" type="noConversion"/>
  </si>
  <si>
    <t>시민</t>
    <phoneticPr fontId="2" type="noConversion"/>
  </si>
  <si>
    <t>운행대수</t>
    <phoneticPr fontId="2" type="noConversion"/>
  </si>
  <si>
    <t>민노배차</t>
    <phoneticPr fontId="2" type="noConversion"/>
  </si>
  <si>
    <t>기업노조</t>
    <phoneticPr fontId="2" type="noConversion"/>
  </si>
  <si>
    <t>총 파업률</t>
    <phoneticPr fontId="2" type="noConversion"/>
  </si>
  <si>
    <t>총 운행률</t>
    <phoneticPr fontId="2" type="noConversion"/>
  </si>
  <si>
    <t xml:space="preserve">11월 21일(수) 부분파업 </t>
    <phoneticPr fontId="2" type="noConversion"/>
  </si>
  <si>
    <t>한노배차
(전일기타)</t>
    <phoneticPr fontId="2" type="noConversion"/>
  </si>
  <si>
    <t>노선번호</t>
    <phoneticPr fontId="2" type="noConversion"/>
  </si>
  <si>
    <t>학동경유</t>
    <phoneticPr fontId="2" type="noConversion"/>
  </si>
  <si>
    <t>기점 미운행 예정 시간표</t>
    <phoneticPr fontId="2" type="noConversion"/>
  </si>
  <si>
    <t>종점 미운행 예정 시간표</t>
    <phoneticPr fontId="2" type="noConversion"/>
  </si>
  <si>
    <t>2018.11.21 호남고속 민주노총 소속 부분파업에 따른 미운행 시간표(14시 이후~ 막차)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</si>
</sst>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%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3"/>
      <color theme="8" tint="-0.249977111117893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>
      <alignment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76" fontId="0" fillId="5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5" borderId="2" xfId="0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176" fontId="8" fillId="4" borderId="5" xfId="1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176" fontId="8" fillId="0" borderId="5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4" borderId="9" xfId="1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20" fontId="9" fillId="2" borderId="5" xfId="3" applyNumberFormat="1" applyFont="1" applyFill="1" applyBorder="1" applyAlignment="1">
      <alignment horizontal="center" vertical="center"/>
    </xf>
    <xf numFmtId="20" fontId="9" fillId="3" borderId="5" xfId="0" applyNumberFormat="1" applyFont="1" applyFill="1" applyBorder="1" applyAlignment="1">
      <alignment horizontal="center" vertical="center"/>
    </xf>
    <xf numFmtId="20" fontId="10" fillId="2" borderId="5" xfId="3" applyNumberFormat="1" applyFont="1" applyFill="1" applyBorder="1" applyAlignment="1">
      <alignment horizontal="center" vertical="center"/>
    </xf>
    <xf numFmtId="20" fontId="11" fillId="2" borderId="5" xfId="3" applyNumberFormat="1" applyFont="1" applyFill="1" applyBorder="1" applyAlignment="1">
      <alignment horizontal="center" vertical="center"/>
    </xf>
    <xf numFmtId="20" fontId="12" fillId="3" borderId="5" xfId="0" applyNumberFormat="1" applyFont="1" applyFill="1" applyBorder="1" applyAlignment="1">
      <alignment horizontal="center" vertical="center"/>
    </xf>
    <xf numFmtId="20" fontId="5" fillId="2" borderId="5" xfId="3" applyNumberFormat="1" applyFont="1" applyFill="1" applyBorder="1" applyAlignment="1">
      <alignment horizontal="center" vertical="center"/>
    </xf>
    <xf numFmtId="20" fontId="9" fillId="2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20" fontId="11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20" fontId="11" fillId="3" borderId="5" xfId="0" applyNumberFormat="1" applyFont="1" applyFill="1" applyBorder="1" applyAlignment="1">
      <alignment horizontal="center" vertical="center"/>
    </xf>
    <xf numFmtId="20" fontId="5" fillId="3" borderId="5" xfId="0" applyNumberFormat="1" applyFont="1" applyFill="1" applyBorder="1" applyAlignment="1">
      <alignment horizontal="center" vertical="center"/>
    </xf>
    <xf numFmtId="0" fontId="14" fillId="0" borderId="1" xfId="3" applyNumberFormat="1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17" fontId="15" fillId="3" borderId="5" xfId="6" applyNumberFormat="1" applyFont="1" applyFill="1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/>
    </xf>
    <xf numFmtId="0" fontId="15" fillId="3" borderId="5" xfId="8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17" fontId="15" fillId="2" borderId="5" xfId="6" applyNumberFormat="1" applyFont="1" applyFill="1" applyBorder="1" applyAlignment="1">
      <alignment horizontal="center" vertical="center"/>
    </xf>
    <xf numFmtId="0" fontId="15" fillId="2" borderId="5" xfId="3" applyFont="1" applyFill="1" applyBorder="1" applyAlignment="1">
      <alignment horizontal="center" vertical="center" wrapText="1"/>
    </xf>
    <xf numFmtId="0" fontId="15" fillId="2" borderId="5" xfId="8" applyFont="1" applyFill="1" applyBorder="1" applyAlignment="1">
      <alignment horizontal="center" vertical="center"/>
    </xf>
    <xf numFmtId="0" fontId="15" fillId="2" borderId="5" xfId="3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5" xfId="6" applyFont="1" applyFill="1" applyBorder="1" applyAlignment="1">
      <alignment horizontal="center" vertical="center"/>
    </xf>
    <xf numFmtId="0" fontId="14" fillId="0" borderId="5" xfId="0" quotePrefix="1" applyNumberFormat="1" applyFont="1" applyFill="1" applyBorder="1" applyAlignment="1">
      <alignment horizontal="center" vertical="center"/>
    </xf>
    <xf numFmtId="0" fontId="14" fillId="0" borderId="5" xfId="3" applyNumberFormat="1" applyFont="1" applyFill="1" applyBorder="1" applyAlignment="1">
      <alignment horizontal="center" vertical="center"/>
    </xf>
    <xf numFmtId="0" fontId="14" fillId="0" borderId="5" xfId="7" applyNumberFormat="1" applyFont="1" applyFill="1" applyBorder="1" applyAlignment="1">
      <alignment horizontal="center" vertical="center"/>
    </xf>
    <xf numFmtId="0" fontId="14" fillId="4" borderId="5" xfId="3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3" fillId="2" borderId="4" xfId="3" applyFont="1" applyFill="1" applyBorder="1" applyAlignment="1">
      <alignment horizontal="center" vertical="center"/>
    </xf>
    <xf numFmtId="0" fontId="13" fillId="3" borderId="6" xfId="3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horizontal="center" vertical="center"/>
    </xf>
    <xf numFmtId="0" fontId="13" fillId="3" borderId="8" xfId="3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9">
    <cellStyle name="백분율" xfId="1" builtinId="5"/>
    <cellStyle name="쉼표 [0] 10" xfId="7"/>
    <cellStyle name="표준" xfId="0" builtinId="0"/>
    <cellStyle name="표준 10" xfId="6"/>
    <cellStyle name="표준 34" xfId="8"/>
    <cellStyle name="표준 4" xfId="3"/>
    <cellStyle name="표준 40" xfId="2"/>
    <cellStyle name="표준 40 3" xfId="4"/>
    <cellStyle name="표준 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1"/>
  <sheetViews>
    <sheetView tabSelected="1" workbookViewId="0">
      <selection activeCell="B4" sqref="B4"/>
    </sheetView>
  </sheetViews>
  <sheetFormatPr defaultRowHeight="16.5"/>
  <cols>
    <col min="3" max="3" width="20.625" customWidth="1"/>
    <col min="10" max="10" width="20.625" customWidth="1"/>
  </cols>
  <sheetData>
    <row r="1" spans="2:15" s="1" customFormat="1" ht="17.25" thickBot="1"/>
    <row r="2" spans="2:15" s="1" customFormat="1">
      <c r="B2" s="52" t="s">
        <v>46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4"/>
    </row>
    <row r="3" spans="2:15" s="1" customFormat="1" ht="17.25" thickBot="1"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7"/>
    </row>
    <row r="4" spans="2:15" s="1" customFormat="1"/>
    <row r="5" spans="2:15" ht="24.95" customHeight="1">
      <c r="B5" s="34" t="s">
        <v>42</v>
      </c>
      <c r="C5" s="35" t="s">
        <v>0</v>
      </c>
      <c r="D5" s="58" t="s">
        <v>44</v>
      </c>
      <c r="E5" s="58"/>
      <c r="F5" s="58"/>
      <c r="G5" s="58"/>
      <c r="H5" s="58"/>
      <c r="I5" s="58"/>
      <c r="J5" s="36" t="s">
        <v>1</v>
      </c>
      <c r="K5" s="59" t="s">
        <v>45</v>
      </c>
      <c r="L5" s="60"/>
      <c r="M5" s="60"/>
      <c r="N5" s="60"/>
      <c r="O5" s="61"/>
    </row>
    <row r="6" spans="2:15" ht="24.95" customHeight="1">
      <c r="B6" s="47" t="s">
        <v>28</v>
      </c>
      <c r="C6" s="41" t="s">
        <v>6</v>
      </c>
      <c r="D6" s="22">
        <v>0.56736111111111109</v>
      </c>
      <c r="E6" s="22">
        <v>0.63680555555555551</v>
      </c>
      <c r="F6" s="22">
        <v>0.70624999999999993</v>
      </c>
      <c r="G6" s="22">
        <v>0.77569444444444446</v>
      </c>
      <c r="H6" s="22">
        <v>0.84513888888888899</v>
      </c>
      <c r="I6" s="22">
        <v>0.9145833333333333</v>
      </c>
      <c r="J6" s="37" t="s">
        <v>6</v>
      </c>
      <c r="K6" s="23"/>
      <c r="L6" s="23"/>
      <c r="M6" s="23"/>
      <c r="N6" s="23"/>
      <c r="O6" s="23"/>
    </row>
    <row r="7" spans="2:15" ht="24.95" customHeight="1">
      <c r="B7" s="48" t="s">
        <v>10</v>
      </c>
      <c r="C7" s="42" t="s">
        <v>9</v>
      </c>
      <c r="D7" s="24">
        <v>0.62361111111111112</v>
      </c>
      <c r="E7" s="24">
        <v>0.7104166666666667</v>
      </c>
      <c r="F7" s="24">
        <v>0.79722222222222217</v>
      </c>
      <c r="G7" s="24">
        <v>0.87847222222222221</v>
      </c>
      <c r="H7" s="22"/>
      <c r="I7" s="22"/>
      <c r="J7" s="38" t="s">
        <v>9</v>
      </c>
      <c r="K7" s="23"/>
      <c r="L7" s="23"/>
      <c r="M7" s="23"/>
      <c r="N7" s="23"/>
      <c r="O7" s="23"/>
    </row>
    <row r="8" spans="2:15" ht="24.95" customHeight="1">
      <c r="B8" s="49" t="s">
        <v>23</v>
      </c>
      <c r="C8" s="43" t="s">
        <v>15</v>
      </c>
      <c r="D8" s="25">
        <v>0.64930555555555558</v>
      </c>
      <c r="E8" s="25">
        <v>0.73263888888888884</v>
      </c>
      <c r="F8" s="25">
        <v>0.81597222222222221</v>
      </c>
      <c r="G8" s="25">
        <v>0.89930555555555547</v>
      </c>
      <c r="H8" s="22"/>
      <c r="I8" s="22"/>
      <c r="J8" s="39" t="s">
        <v>24</v>
      </c>
      <c r="K8" s="23">
        <v>0.58333333333333337</v>
      </c>
      <c r="L8" s="23">
        <v>0.66666666666666663</v>
      </c>
      <c r="M8" s="23">
        <v>0.75</v>
      </c>
      <c r="N8" s="23">
        <v>0.83333333333333337</v>
      </c>
      <c r="O8" s="26">
        <v>0.91666666666666663</v>
      </c>
    </row>
    <row r="9" spans="2:15" ht="24.95" customHeight="1">
      <c r="B9" s="50">
        <v>62</v>
      </c>
      <c r="C9" s="44" t="s">
        <v>2</v>
      </c>
      <c r="D9" s="22">
        <v>0.62847222222222221</v>
      </c>
      <c r="E9" s="25">
        <v>0.75347222222222221</v>
      </c>
      <c r="F9" s="22">
        <v>0.87847222222222221</v>
      </c>
      <c r="G9" s="22"/>
      <c r="H9" s="27" t="s">
        <v>4</v>
      </c>
      <c r="I9" s="22"/>
      <c r="J9" s="38" t="s">
        <v>3</v>
      </c>
      <c r="K9" s="23">
        <v>0.5625</v>
      </c>
      <c r="L9" s="23">
        <v>0.6875</v>
      </c>
      <c r="M9" s="23">
        <v>0.8125</v>
      </c>
      <c r="N9" s="23"/>
      <c r="O9" s="23"/>
    </row>
    <row r="10" spans="2:15" ht="24.95" customHeight="1">
      <c r="B10" s="50">
        <v>62</v>
      </c>
      <c r="C10" s="44" t="s">
        <v>2</v>
      </c>
      <c r="D10" s="22">
        <v>0.65625</v>
      </c>
      <c r="E10" s="25">
        <v>0.78125</v>
      </c>
      <c r="F10" s="22">
        <v>0.90625</v>
      </c>
      <c r="G10" s="22"/>
      <c r="H10" s="27" t="s">
        <v>4</v>
      </c>
      <c r="I10" s="22"/>
      <c r="J10" s="38" t="s">
        <v>3</v>
      </c>
      <c r="K10" s="23">
        <v>0.59027777777777779</v>
      </c>
      <c r="L10" s="23">
        <v>0.71527777777777779</v>
      </c>
      <c r="M10" s="23">
        <v>0.84027777777777779</v>
      </c>
      <c r="N10" s="23"/>
      <c r="O10" s="23"/>
    </row>
    <row r="11" spans="2:15" ht="24.95" customHeight="1">
      <c r="B11" s="48" t="s">
        <v>26</v>
      </c>
      <c r="C11" s="44" t="s">
        <v>25</v>
      </c>
      <c r="D11" s="28">
        <v>0.61111111111111105</v>
      </c>
      <c r="E11" s="28">
        <v>0.75416666666666676</v>
      </c>
      <c r="F11" s="28">
        <v>0.8930555555555556</v>
      </c>
      <c r="G11" s="28"/>
      <c r="H11" s="29"/>
      <c r="I11" s="29"/>
      <c r="J11" s="38" t="s">
        <v>27</v>
      </c>
      <c r="K11" s="23">
        <v>0.68055555555555547</v>
      </c>
      <c r="L11" s="23">
        <v>0.82500000000000007</v>
      </c>
      <c r="M11" s="23"/>
      <c r="N11" s="23"/>
      <c r="O11" s="23"/>
    </row>
    <row r="12" spans="2:15" ht="24.95" customHeight="1">
      <c r="B12" s="48" t="s">
        <v>26</v>
      </c>
      <c r="C12" s="44" t="s">
        <v>25</v>
      </c>
      <c r="D12" s="28">
        <v>0.63055555555555554</v>
      </c>
      <c r="E12" s="28">
        <v>0.77777777777777779</v>
      </c>
      <c r="F12" s="28">
        <v>0.90972222222222221</v>
      </c>
      <c r="G12" s="29"/>
      <c r="H12" s="29"/>
      <c r="I12" s="29"/>
      <c r="J12" s="38" t="s">
        <v>27</v>
      </c>
      <c r="K12" s="23">
        <v>0.70138888888888884</v>
      </c>
      <c r="L12" s="23">
        <v>0.84444444444444444</v>
      </c>
      <c r="M12" s="23"/>
      <c r="N12" s="23"/>
      <c r="O12" s="23"/>
    </row>
    <row r="13" spans="2:15" ht="24.95" customHeight="1">
      <c r="B13" s="48">
        <v>102</v>
      </c>
      <c r="C13" s="42" t="s">
        <v>8</v>
      </c>
      <c r="D13" s="22">
        <v>0.58819444444444446</v>
      </c>
      <c r="E13" s="22">
        <v>0.72986111111111107</v>
      </c>
      <c r="F13" s="22">
        <v>0.87013888888888891</v>
      </c>
      <c r="G13" s="22"/>
      <c r="H13" s="22"/>
      <c r="I13" s="22"/>
      <c r="J13" s="38" t="s">
        <v>7</v>
      </c>
      <c r="K13" s="23">
        <v>0.65694444444444444</v>
      </c>
      <c r="L13" s="23">
        <v>0.8027777777777777</v>
      </c>
      <c r="M13" s="23">
        <v>0.93888888888888899</v>
      </c>
      <c r="N13" s="23"/>
      <c r="O13" s="23"/>
    </row>
    <row r="14" spans="2:15" ht="24.95" customHeight="1">
      <c r="B14" s="51">
        <v>381</v>
      </c>
      <c r="C14" s="45" t="s">
        <v>13</v>
      </c>
      <c r="D14" s="28">
        <v>0.68611111111111101</v>
      </c>
      <c r="E14" s="28">
        <v>0.82500000000000007</v>
      </c>
      <c r="F14" s="28"/>
      <c r="G14" s="28"/>
      <c r="H14" s="28"/>
      <c r="I14" s="28"/>
      <c r="J14" s="40" t="s">
        <v>12</v>
      </c>
      <c r="K14" s="23">
        <v>0.61875000000000002</v>
      </c>
      <c r="L14" s="23">
        <v>0.75763888888888886</v>
      </c>
      <c r="M14" s="23">
        <v>0.8965277777777777</v>
      </c>
      <c r="N14" s="23"/>
      <c r="O14" s="23"/>
    </row>
    <row r="15" spans="2:15" ht="24.95" customHeight="1">
      <c r="B15" s="51">
        <v>383</v>
      </c>
      <c r="C15" s="45" t="s">
        <v>13</v>
      </c>
      <c r="D15" s="28">
        <v>0.6972222222222223</v>
      </c>
      <c r="E15" s="28">
        <v>0.83611111111111114</v>
      </c>
      <c r="F15" s="28"/>
      <c r="G15" s="28"/>
      <c r="H15" s="28"/>
      <c r="I15" s="28"/>
      <c r="J15" s="40" t="s">
        <v>12</v>
      </c>
      <c r="K15" s="23">
        <v>0.62777777777777777</v>
      </c>
      <c r="L15" s="23">
        <v>0.76666666666666661</v>
      </c>
      <c r="M15" s="23">
        <v>0.90555555555555556</v>
      </c>
      <c r="N15" s="23"/>
      <c r="O15" s="23"/>
    </row>
    <row r="16" spans="2:15" ht="24.95" customHeight="1">
      <c r="B16" s="51">
        <v>385</v>
      </c>
      <c r="C16" s="46" t="s">
        <v>9</v>
      </c>
      <c r="D16" s="28">
        <v>0.69236111111111109</v>
      </c>
      <c r="E16" s="28">
        <v>0.83124999999999993</v>
      </c>
      <c r="F16" s="28"/>
      <c r="G16" s="28"/>
      <c r="H16" s="28"/>
      <c r="I16" s="28"/>
      <c r="J16" s="40" t="s">
        <v>12</v>
      </c>
      <c r="K16" s="23">
        <v>0.62291666666666667</v>
      </c>
      <c r="L16" s="23">
        <v>0.76180555555555562</v>
      </c>
      <c r="M16" s="23">
        <v>0.90069444444444446</v>
      </c>
      <c r="N16" s="23"/>
      <c r="O16" s="23"/>
    </row>
    <row r="17" spans="2:15" ht="24.95" customHeight="1">
      <c r="B17" s="51">
        <v>554</v>
      </c>
      <c r="C17" s="44" t="s">
        <v>5</v>
      </c>
      <c r="D17" s="28">
        <v>0.59166666666666667</v>
      </c>
      <c r="E17" s="28">
        <v>0.74722222222222223</v>
      </c>
      <c r="F17" s="28">
        <v>0.91319444444444453</v>
      </c>
      <c r="G17" s="28"/>
      <c r="H17" s="28"/>
      <c r="I17" s="28"/>
      <c r="J17" s="38" t="s">
        <v>14</v>
      </c>
      <c r="K17" s="23">
        <v>0.66875000000000007</v>
      </c>
      <c r="L17" s="23">
        <v>0.82986111111111116</v>
      </c>
      <c r="M17" s="23"/>
      <c r="N17" s="23"/>
      <c r="O17" s="23"/>
    </row>
    <row r="18" spans="2:15" ht="24.95" customHeight="1">
      <c r="B18" s="48" t="s">
        <v>21</v>
      </c>
      <c r="C18" s="44" t="s">
        <v>8</v>
      </c>
      <c r="D18" s="28">
        <v>0.67986111111111114</v>
      </c>
      <c r="E18" s="28">
        <v>0.81180555555555556</v>
      </c>
      <c r="F18" s="29"/>
      <c r="G18" s="29"/>
      <c r="H18" s="29"/>
      <c r="I18" s="29"/>
      <c r="J18" s="38" t="s">
        <v>22</v>
      </c>
      <c r="K18" s="23">
        <v>0.61041666666666672</v>
      </c>
      <c r="L18" s="23">
        <v>0.74236111111111114</v>
      </c>
      <c r="M18" s="23">
        <v>0.87430555555555556</v>
      </c>
      <c r="N18" s="23"/>
      <c r="O18" s="23"/>
    </row>
    <row r="19" spans="2:15" ht="24.95" customHeight="1">
      <c r="B19" s="48" t="s">
        <v>21</v>
      </c>
      <c r="C19" s="44" t="s">
        <v>8</v>
      </c>
      <c r="D19" s="28">
        <v>0.59236111111111112</v>
      </c>
      <c r="E19" s="28">
        <v>0.72430555555555554</v>
      </c>
      <c r="F19" s="28">
        <v>0.85625000000000007</v>
      </c>
      <c r="G19" s="29"/>
      <c r="H19" s="29"/>
      <c r="I19" s="29"/>
      <c r="J19" s="38" t="s">
        <v>22</v>
      </c>
      <c r="K19" s="23">
        <v>0.65486111111111112</v>
      </c>
      <c r="L19" s="23">
        <v>0.78680555555555554</v>
      </c>
      <c r="M19" s="23">
        <v>0.91875000000000007</v>
      </c>
      <c r="N19" s="23"/>
      <c r="O19" s="23"/>
    </row>
    <row r="20" spans="2:15" ht="24.95" customHeight="1">
      <c r="B20" s="48" t="s">
        <v>16</v>
      </c>
      <c r="C20" s="46" t="s">
        <v>11</v>
      </c>
      <c r="D20" s="30">
        <v>0.62152777777777779</v>
      </c>
      <c r="E20" s="30">
        <v>0.76388888888888884</v>
      </c>
      <c r="F20" s="30">
        <v>0.90277777777777779</v>
      </c>
      <c r="G20" s="31" t="s">
        <v>43</v>
      </c>
      <c r="H20" s="29"/>
      <c r="I20" s="29"/>
      <c r="J20" s="38" t="s">
        <v>17</v>
      </c>
      <c r="K20" s="32">
        <v>0.55208333333333337</v>
      </c>
      <c r="L20" s="23">
        <v>0.69097222222222221</v>
      </c>
      <c r="M20" s="23">
        <v>0.83680555555555547</v>
      </c>
      <c r="N20" s="33" t="s">
        <v>18</v>
      </c>
      <c r="O20" s="23"/>
    </row>
    <row r="21" spans="2:15" ht="24.95" customHeight="1">
      <c r="B21" s="48" t="s">
        <v>19</v>
      </c>
      <c r="C21" s="46" t="s">
        <v>11</v>
      </c>
      <c r="D21" s="28">
        <v>0.63888888888888895</v>
      </c>
      <c r="E21" s="28">
        <v>0.78472222222222221</v>
      </c>
      <c r="F21" s="28">
        <v>0.92013888888888884</v>
      </c>
      <c r="G21" s="29"/>
      <c r="H21" s="29"/>
      <c r="I21" s="29"/>
      <c r="J21" s="38" t="s">
        <v>20</v>
      </c>
      <c r="K21" s="23">
        <v>0.56597222222222221</v>
      </c>
      <c r="L21" s="23">
        <v>0.70833333333333337</v>
      </c>
      <c r="M21" s="23">
        <v>0.85416666666666663</v>
      </c>
      <c r="N21" s="23"/>
      <c r="O21" s="23"/>
    </row>
  </sheetData>
  <mergeCells count="3">
    <mergeCell ref="B2:O3"/>
    <mergeCell ref="D5:I5"/>
    <mergeCell ref="K5:O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"/>
  <sheetViews>
    <sheetView zoomScale="110" zoomScaleNormal="110" workbookViewId="0">
      <selection activeCell="G27" sqref="G27"/>
    </sheetView>
  </sheetViews>
  <sheetFormatPr defaultRowHeight="16.5"/>
  <cols>
    <col min="1" max="1" width="9.625" style="1" bestFit="1" customWidth="1"/>
    <col min="2" max="2" width="7.5" style="1" bestFit="1" customWidth="1"/>
    <col min="3" max="3" width="9.5" style="1" bestFit="1" customWidth="1"/>
    <col min="4" max="4" width="4.625" style="1" bestFit="1" customWidth="1"/>
    <col min="5" max="5" width="8.5" style="1" bestFit="1" customWidth="1"/>
    <col min="6" max="6" width="3.5" style="1" bestFit="1" customWidth="1"/>
    <col min="7" max="7" width="7.5" style="1" bestFit="1" customWidth="1"/>
    <col min="8" max="8" width="3.5" style="1" bestFit="1" customWidth="1"/>
    <col min="9" max="9" width="7.5" style="1" bestFit="1" customWidth="1"/>
    <col min="10" max="10" width="3.5" style="1" bestFit="1" customWidth="1"/>
    <col min="11" max="11" width="7.5" style="1" bestFit="1" customWidth="1"/>
    <col min="12" max="12" width="3.5" style="1" bestFit="1" customWidth="1"/>
    <col min="13" max="13" width="7.5" style="1" bestFit="1" customWidth="1"/>
    <col min="14" max="14" width="9.625" style="1" bestFit="1" customWidth="1"/>
    <col min="15" max="15" width="4.5" style="1" customWidth="1"/>
    <col min="16" max="16" width="7.125" style="1" bestFit="1" customWidth="1"/>
    <col min="17" max="17" width="3.5" style="1" bestFit="1" customWidth="1"/>
    <col min="18" max="18" width="7.5" style="1" bestFit="1" customWidth="1"/>
    <col min="19" max="16384" width="9" style="1"/>
  </cols>
  <sheetData>
    <row r="1" spans="1:13" ht="17.25" thickBot="1"/>
    <row r="2" spans="1:13" s="10" customFormat="1" ht="21" customHeight="1">
      <c r="A2" s="62" t="s">
        <v>40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</row>
    <row r="3" spans="1:13" s="10" customFormat="1" ht="21" customHeight="1">
      <c r="A3" s="65" t="s">
        <v>29</v>
      </c>
      <c r="B3" s="66"/>
      <c r="C3" s="67"/>
      <c r="D3" s="68" t="s">
        <v>30</v>
      </c>
      <c r="E3" s="69"/>
      <c r="F3" s="68" t="s">
        <v>31</v>
      </c>
      <c r="G3" s="69"/>
      <c r="H3" s="68" t="s">
        <v>32</v>
      </c>
      <c r="I3" s="69"/>
      <c r="J3" s="68" t="s">
        <v>33</v>
      </c>
      <c r="K3" s="69"/>
      <c r="L3" s="68" t="s">
        <v>34</v>
      </c>
      <c r="M3" s="70"/>
    </row>
    <row r="4" spans="1:13">
      <c r="A4" s="2" t="s">
        <v>35</v>
      </c>
      <c r="B4" s="3" t="e">
        <f>+D4+F4+H4+J4+L4</f>
        <v>#REF!</v>
      </c>
      <c r="C4" s="4" t="e">
        <f>$B4/$B4</f>
        <v>#REF!</v>
      </c>
      <c r="D4" s="5" t="e">
        <f>COUNTIF(#REF!,"성진")</f>
        <v>#REF!</v>
      </c>
      <c r="E4" s="6" t="e">
        <f>+D$4/D$4</f>
        <v>#REF!</v>
      </c>
      <c r="F4" s="5" t="e">
        <f>COUNTIF(#REF!,"전일")</f>
        <v>#REF!</v>
      </c>
      <c r="G4" s="6" t="e">
        <f>+F$4/F$4</f>
        <v>#REF!</v>
      </c>
      <c r="H4" s="5" t="e">
        <f>COUNTIF(#REF!,"제일")</f>
        <v>#REF!</v>
      </c>
      <c r="I4" s="6" t="e">
        <f>+H$4/H$4</f>
        <v>#REF!</v>
      </c>
      <c r="J4" s="5" t="e">
        <f>COUNTIF(#REF!,"호남")</f>
        <v>#REF!</v>
      </c>
      <c r="K4" s="6" t="e">
        <f>+J$4/J$4</f>
        <v>#REF!</v>
      </c>
      <c r="L4" s="5" t="e">
        <f>COUNTIF(#REF!,"시민")</f>
        <v>#REF!</v>
      </c>
      <c r="M4" s="7" t="e">
        <f>+L$4/L$4</f>
        <v>#REF!</v>
      </c>
    </row>
    <row r="5" spans="1:13" ht="33">
      <c r="A5" s="11" t="s">
        <v>41</v>
      </c>
      <c r="B5" s="3" t="e">
        <f>+D5+F5+H5+J5+L5</f>
        <v>#REF!</v>
      </c>
      <c r="C5" s="4" t="e">
        <f>B5/B4</f>
        <v>#REF!</v>
      </c>
      <c r="D5" s="5" t="e">
        <f>+D$4-D$6</f>
        <v>#REF!</v>
      </c>
      <c r="E5" s="6" t="e">
        <f>D$5/D$4</f>
        <v>#REF!</v>
      </c>
      <c r="F5" s="5" t="e">
        <f>F4-F6-F7</f>
        <v>#REF!</v>
      </c>
      <c r="G5" s="6" t="e">
        <f>F$5/F$4</f>
        <v>#REF!</v>
      </c>
      <c r="H5" s="5" t="e">
        <f>+H$4-H$6</f>
        <v>#REF!</v>
      </c>
      <c r="I5" s="6" t="e">
        <f>H$5/H$4</f>
        <v>#REF!</v>
      </c>
      <c r="J5" s="5" t="e">
        <f>+J$4-J$6</f>
        <v>#REF!</v>
      </c>
      <c r="K5" s="6" t="e">
        <f>J$5/J$4</f>
        <v>#REF!</v>
      </c>
      <c r="L5" s="5" t="e">
        <f>+L$4-L$6</f>
        <v>#REF!</v>
      </c>
      <c r="M5" s="7" t="e">
        <f>L$5/L$4</f>
        <v>#REF!</v>
      </c>
    </row>
    <row r="6" spans="1:13">
      <c r="A6" s="2" t="s">
        <v>36</v>
      </c>
      <c r="B6" s="3" t="e">
        <f>+D6+F6+H6+J6+L6</f>
        <v>#REF!</v>
      </c>
      <c r="C6" s="4" t="e">
        <f>B6/B4</f>
        <v>#REF!</v>
      </c>
      <c r="D6" s="5" t="e">
        <f>COUNTIFS(#REF!,"성진",#REF!,"민노")</f>
        <v>#REF!</v>
      </c>
      <c r="E6" s="6" t="e">
        <f>D$6/D$4</f>
        <v>#REF!</v>
      </c>
      <c r="F6" s="5" t="e">
        <f>COUNTIFS(#REF!,"전일",#REF!,"민노")</f>
        <v>#REF!</v>
      </c>
      <c r="G6" s="6" t="e">
        <f>F$6/F$4</f>
        <v>#REF!</v>
      </c>
      <c r="H6" s="5" t="e">
        <f>COUNTIFS(#REF!,"제일",#REF!,"민노")</f>
        <v>#REF!</v>
      </c>
      <c r="I6" s="6" t="e">
        <f>H$6/H$4</f>
        <v>#REF!</v>
      </c>
      <c r="J6" s="5" t="e">
        <f>COUNTIFS(#REF!,"호남",#REF!,"민노")</f>
        <v>#REF!</v>
      </c>
      <c r="K6" s="6" t="e">
        <f>J$6/J$4</f>
        <v>#REF!</v>
      </c>
      <c r="L6" s="5" t="e">
        <f>COUNTIFS(#REF!,"시민",#REF!,"민노")</f>
        <v>#REF!</v>
      </c>
      <c r="M6" s="7" t="e">
        <f>L$6/L$4</f>
        <v>#REF!</v>
      </c>
    </row>
    <row r="7" spans="1:13">
      <c r="A7" s="2" t="s">
        <v>37</v>
      </c>
      <c r="B7" s="3" t="e">
        <f>+D7+F7+H7+J7+L7</f>
        <v>#REF!</v>
      </c>
      <c r="C7" s="4" t="e">
        <f>B7/B5</f>
        <v>#REF!</v>
      </c>
      <c r="D7" s="5"/>
      <c r="E7" s="6"/>
      <c r="F7" s="5" t="e">
        <f>COUNTIFS(#REF!,"전일",#REF!,"기업")</f>
        <v>#REF!</v>
      </c>
      <c r="G7" s="6" t="e">
        <f>F$7/F$4</f>
        <v>#REF!</v>
      </c>
      <c r="H7" s="5"/>
      <c r="I7" s="6"/>
      <c r="J7" s="5"/>
      <c r="K7" s="6"/>
      <c r="L7" s="5"/>
      <c r="M7" s="7"/>
    </row>
    <row r="8" spans="1:13">
      <c r="A8" s="2" t="s">
        <v>38</v>
      </c>
      <c r="B8" s="12" t="e">
        <f>COUNTIF(#REF!,"미운행")</f>
        <v>#REF!</v>
      </c>
      <c r="C8" s="13" t="e">
        <f>B8/B4</f>
        <v>#REF!</v>
      </c>
      <c r="D8" s="14" t="e">
        <f>COUNTIFS(#REF!,"성진",#REF!,"미운행")</f>
        <v>#REF!</v>
      </c>
      <c r="E8" s="15" t="e">
        <f>D8/D4</f>
        <v>#REF!</v>
      </c>
      <c r="F8" s="14" t="e">
        <f>COUNTIFS(#REF!,"전일",#REF!,"미운행")</f>
        <v>#REF!</v>
      </c>
      <c r="G8" s="15" t="e">
        <f>F8/F4</f>
        <v>#REF!</v>
      </c>
      <c r="H8" s="14" t="e">
        <f>COUNTIFS(#REF!,"제일",#REF!,"미운행")</f>
        <v>#REF!</v>
      </c>
      <c r="I8" s="15" t="e">
        <f>H8/H4</f>
        <v>#REF!</v>
      </c>
      <c r="J8" s="14" t="e">
        <f>COUNTIFS(#REF!,"호남",#REF!,"미운행")</f>
        <v>#REF!</v>
      </c>
      <c r="K8" s="15" t="e">
        <f>J8/J4</f>
        <v>#REF!</v>
      </c>
      <c r="L8" s="14" t="e">
        <f>COUNTIFS(#REF!,"시민",#REF!,"미운행")</f>
        <v>#REF!</v>
      </c>
      <c r="M8" s="16" t="e">
        <f>L8/L4</f>
        <v>#REF!</v>
      </c>
    </row>
    <row r="9" spans="1:13" ht="17.25" thickBot="1">
      <c r="A9" s="8" t="s">
        <v>39</v>
      </c>
      <c r="B9" s="18" t="e">
        <f>B4-B8</f>
        <v>#REF!</v>
      </c>
      <c r="C9" s="17" t="e">
        <f>B9/B4</f>
        <v>#REF!</v>
      </c>
      <c r="D9" s="19" t="e">
        <f>D4-D8</f>
        <v>#REF!</v>
      </c>
      <c r="E9" s="20" t="e">
        <f>D9/D4</f>
        <v>#REF!</v>
      </c>
      <c r="F9" s="19" t="e">
        <f>F4-F8</f>
        <v>#REF!</v>
      </c>
      <c r="G9" s="20" t="e">
        <f>F9/F4</f>
        <v>#REF!</v>
      </c>
      <c r="H9" s="19" t="e">
        <f>H4-H8</f>
        <v>#REF!</v>
      </c>
      <c r="I9" s="20" t="e">
        <f>H9/H4</f>
        <v>#REF!</v>
      </c>
      <c r="J9" s="19" t="e">
        <f>J4-J8</f>
        <v>#REF!</v>
      </c>
      <c r="K9" s="20" t="e">
        <f>J9/J4</f>
        <v>#REF!</v>
      </c>
      <c r="L9" s="19" t="e">
        <f>L4-L8</f>
        <v>#REF!</v>
      </c>
      <c r="M9" s="21" t="e">
        <f>L9/L4</f>
        <v>#REF!</v>
      </c>
    </row>
    <row r="16" spans="1:13" s="9" customFormat="1" ht="23.25" customHeight="1"/>
  </sheetData>
  <mergeCells count="7">
    <mergeCell ref="A2:M2"/>
    <mergeCell ref="A3:C3"/>
    <mergeCell ref="D3:E3"/>
    <mergeCell ref="F3:G3"/>
    <mergeCell ref="H3:I3"/>
    <mergeCell ref="J3:K3"/>
    <mergeCell ref="L3:M3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2018-11-20T05:05:43Z</dcterms:created>
  <dcterms:modified xsi:type="dcterms:W3CDTF">2018-11-20T23:55:56Z</dcterms:modified>
</cp:coreProperties>
</file>